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Расчет вес фланец ГОСТ 33259-15" sheetId="2" r:id="rId1"/>
    <sheet name="Не трогать!" sheetId="1" r:id="rId2"/>
    <sheet name="Не трогать!!" sheetId="3" r:id="rId3"/>
    <sheet name="Sheet1" sheetId="4" r:id="rId4"/>
  </sheets>
  <calcPr calcId="144525" refMode="R1C1"/>
</workbook>
</file>

<file path=xl/sharedStrings.xml><?xml version="1.0" encoding="utf-8"?>
<sst xmlns="http://schemas.openxmlformats.org/spreadsheetml/2006/main" count="193" uniqueCount="105">
  <si>
    <t>Расчет веса воротникового фланца</t>
  </si>
  <si>
    <t>DN, mm</t>
  </si>
  <si>
    <t>D, mm</t>
  </si>
  <si>
    <t>D2, mm</t>
  </si>
  <si>
    <t>d1, mm</t>
  </si>
  <si>
    <t>d, mm</t>
  </si>
  <si>
    <r>
      <rPr>
        <b/>
        <sz val="16"/>
        <color theme="1"/>
        <rFont val="Times New Roman"/>
        <charset val="134"/>
      </rPr>
      <t xml:space="preserve">n, </t>
    </r>
    <r>
      <rPr>
        <sz val="16"/>
        <color theme="1"/>
        <rFont val="Times New Roman"/>
        <charset val="134"/>
      </rPr>
      <t>отверстий</t>
    </r>
  </si>
  <si>
    <r>
      <rPr>
        <sz val="16"/>
        <color theme="1"/>
        <rFont val="Times New Roman"/>
        <charset val="134"/>
      </rPr>
      <t>Плотность</t>
    </r>
    <r>
      <rPr>
        <b/>
        <sz val="16"/>
        <color theme="1"/>
        <rFont val="Times New Roman"/>
        <charset val="134"/>
      </rPr>
      <t xml:space="preserve"> ρ , кг/m3</t>
    </r>
  </si>
  <si>
    <r>
      <rPr>
        <b/>
        <sz val="16"/>
        <color theme="1"/>
        <rFont val="Arial"/>
        <charset val="134"/>
      </rPr>
      <t>←введите</t>
    </r>
    <r>
      <rPr>
        <b/>
        <sz val="16"/>
        <color theme="1"/>
        <rFont val="Times New Roman"/>
        <charset val="134"/>
      </rPr>
      <t xml:space="preserve"> данные</t>
    </r>
    <r>
      <rPr>
        <b/>
        <sz val="16"/>
        <color theme="1"/>
        <rFont val="Arial"/>
        <charset val="134"/>
      </rPr>
      <t xml:space="preserve"> в соответствии чертежа↓↓</t>
    </r>
  </si>
  <si>
    <t>PN, MPa</t>
  </si>
  <si>
    <t>Dm, mm</t>
  </si>
  <si>
    <t>Dn, mm</t>
  </si>
  <si>
    <t>b, mm</t>
  </si>
  <si>
    <t>f, mm</t>
  </si>
  <si>
    <t>H, mm</t>
  </si>
  <si>
    <t>H1, mm</t>
  </si>
  <si>
    <t>РЕЗУЛЬТАТ→</t>
  </si>
  <si>
    <t>Масса, кг/шт</t>
  </si>
  <si>
    <r>
      <rPr>
        <b/>
        <sz val="16"/>
        <color rgb="FFFF0000"/>
        <rFont val="Times New Roman"/>
        <charset val="134"/>
      </rPr>
      <t>Ячейку с цифрами массы ↑↑↑НЕ трогать</t>
    </r>
    <r>
      <rPr>
        <b/>
        <sz val="16"/>
        <color rgb="FFFF0000"/>
        <rFont val="Arial"/>
        <charset val="134"/>
      </rPr>
      <t>↑↑↑</t>
    </r>
  </si>
  <si>
    <t>Расчет веса плоского фланца</t>
  </si>
  <si>
    <t>Dвн., mm</t>
  </si>
  <si>
    <t>Dнар., mm</t>
  </si>
  <si>
    <t>Dотв., mm</t>
  </si>
  <si>
    <t>Результат</t>
  </si>
  <si>
    <r>
      <rPr>
        <b/>
        <sz val="16"/>
        <color theme="1"/>
        <rFont val="Times New Roman"/>
        <charset val="134"/>
      </rPr>
      <t xml:space="preserve">вводить данные 
в соответствии 
</t>
    </r>
    <r>
      <rPr>
        <b/>
        <sz val="16"/>
        <color theme="1"/>
        <rFont val="Arial"/>
        <charset val="134"/>
      </rPr>
      <t>←</t>
    </r>
    <r>
      <rPr>
        <b/>
        <sz val="16"/>
        <color theme="1"/>
        <rFont val="Times New Roman"/>
        <charset val="134"/>
      </rPr>
      <t>чертежа</t>
    </r>
  </si>
  <si>
    <t>Описание параметра</t>
  </si>
  <si>
    <t>Параметры</t>
  </si>
  <si>
    <t>V плоскости 
Фл (куб mm)</t>
  </si>
  <si>
    <t>V выступа 
Фл (куб mm)</t>
  </si>
  <si>
    <t>V1 воротника 
Фл (куб mm)</t>
  </si>
  <si>
    <t>V2 воротника 
Фл (куб mm)</t>
  </si>
  <si>
    <t>V3 воротника 
Фл (куб mm)</t>
  </si>
  <si>
    <t>Внешний диаметр</t>
  </si>
  <si>
    <t>Диаметр воротника внизу</t>
  </si>
  <si>
    <t>Диаметр воротника середина</t>
  </si>
  <si>
    <t>Диаметр выступа верх</t>
  </si>
  <si>
    <t>D2=Dв, mm</t>
  </si>
  <si>
    <t>Внутренний диаметр</t>
  </si>
  <si>
    <t>Толщина притыка приварки</t>
  </si>
  <si>
    <t>1+0.5, mm</t>
  </si>
  <si>
    <t>Количество отверстий</t>
  </si>
  <si>
    <t>n, шт</t>
  </si>
  <si>
    <t>Диаметр отверстия</t>
  </si>
  <si>
    <t>Высота фланца с выступом</t>
  </si>
  <si>
    <t>Высота фланца целиком</t>
  </si>
  <si>
    <t>Высота воротника до верха</t>
  </si>
  <si>
    <t>Высота выступа</t>
  </si>
  <si>
    <t>Угол выступа</t>
  </si>
  <si>
    <r>
      <rPr>
        <b/>
        <sz val="10"/>
        <color theme="1"/>
        <rFont val="Times New Roman"/>
        <charset val="134"/>
      </rPr>
      <t xml:space="preserve">выступ </t>
    </r>
    <r>
      <rPr>
        <b/>
        <sz val="10"/>
        <color rgb="FFFF0000"/>
        <rFont val="Times New Roman"/>
        <charset val="134"/>
      </rPr>
      <t>45º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rgb="FFFF0000"/>
        <rFont val="Times New Roman"/>
        <charset val="134"/>
      </rPr>
      <t>Rвн</t>
    </r>
  </si>
  <si>
    <t>Угол верха воротника</t>
  </si>
  <si>
    <r>
      <rPr>
        <b/>
        <sz val="10"/>
        <color theme="1"/>
        <rFont val="Times New Roman"/>
        <charset val="134"/>
      </rPr>
      <t xml:space="preserve">верх воротника </t>
    </r>
    <r>
      <rPr>
        <b/>
        <sz val="10"/>
        <color rgb="FFFF0000"/>
        <rFont val="Times New Roman"/>
        <charset val="134"/>
      </rPr>
      <t>30º h1</t>
    </r>
  </si>
  <si>
    <t>Внешний радиус</t>
  </si>
  <si>
    <t>RD, mm</t>
  </si>
  <si>
    <t>Радиус выступа внизу</t>
  </si>
  <si>
    <t>Rвн, mm</t>
  </si>
  <si>
    <t>Радиус воротника внизу</t>
  </si>
  <si>
    <t>RDm, mm</t>
  </si>
  <si>
    <t>Радиус виступа верх</t>
  </si>
  <si>
    <t>Rв, mm</t>
  </si>
  <si>
    <t>Радиус воротника середина</t>
  </si>
  <si>
    <t>RDn, mm</t>
  </si>
  <si>
    <t>Радиус притыка приварки</t>
  </si>
  <si>
    <t>r, mm</t>
  </si>
  <si>
    <t>rd1, mm</t>
  </si>
  <si>
    <t>Радийс отверстия</t>
  </si>
  <si>
    <t>rd, mm</t>
  </si>
  <si>
    <t>Высота фланца в плоскости</t>
  </si>
  <si>
    <t>F, mm</t>
  </si>
  <si>
    <t>Высота воротника  снизу</t>
  </si>
  <si>
    <t>h, mm</t>
  </si>
  <si>
    <t>Высота воротника сверху</t>
  </si>
  <si>
    <t>h1, mm</t>
  </si>
  <si>
    <t>Высота воротника середина</t>
  </si>
  <si>
    <t>h2, mm</t>
  </si>
  <si>
    <t>π</t>
  </si>
  <si>
    <t>Вычисление объёма</t>
  </si>
  <si>
    <t>V, mm3</t>
  </si>
  <si>
    <r>
      <rPr>
        <b/>
        <sz val="10"/>
        <color rgb="FFFF0000"/>
        <rFont val="宋体"/>
        <charset val="134"/>
      </rPr>
      <t>ρ</t>
    </r>
    <r>
      <rPr>
        <b/>
        <sz val="10"/>
        <color rgb="FFFF0000"/>
        <rFont val="Times New Roman"/>
        <charset val="134"/>
      </rPr>
      <t xml:space="preserve"> , кг/mm3</t>
    </r>
  </si>
  <si>
    <t>Формула вычисления объёма плоского фланца</t>
  </si>
  <si>
    <t>(RD*RD-rd1*rd1-rd*rd*n)*F*π</t>
  </si>
  <si>
    <t>Формула вычисления объёма выступа фланца</t>
  </si>
  <si>
    <t>((Rвн*Rвн+Rв*Rв+Rвн*Rв)/3-rd1*rd1)*f*π</t>
  </si>
  <si>
    <t>Формула вычисления объёма вортника1 фланца</t>
  </si>
  <si>
    <t>((RDm*RDm+RDn*RDn+RDm*RDn)/3-rd1*rd1)*h*π</t>
  </si>
  <si>
    <t>Формула вычисления объёма вортника2 фланца</t>
  </si>
  <si>
    <t>((RDn*RDn+r*r+RDn*r)/3-rd1*rd1)*h1*π</t>
  </si>
  <si>
    <t>Формула вычисления объёма вортника3 фланца</t>
  </si>
  <si>
    <t>(RDn*RDn-rd1*rd1)*h2*π</t>
  </si>
  <si>
    <t>Dнар, mm</t>
  </si>
  <si>
    <t>D2., mm</t>
  </si>
  <si>
    <t>RDнар, mm</t>
  </si>
  <si>
    <t>Внутренний радиус</t>
  </si>
  <si>
    <t>RDвн., mm</t>
  </si>
  <si>
    <t>Радиус отверстия</t>
  </si>
  <si>
    <t>RDотв., mm</t>
  </si>
  <si>
    <t>Радиус выступа верх</t>
  </si>
  <si>
    <t>RD2., mm</t>
  </si>
  <si>
    <t>Радиус выступа низ</t>
  </si>
  <si>
    <t>RD3., mm</t>
  </si>
  <si>
    <t>"пи"</t>
  </si>
  <si>
    <t>Плотность</t>
  </si>
  <si>
    <r>
      <rPr>
        <b/>
        <sz val="10"/>
        <rFont val="宋体"/>
        <charset val="134"/>
      </rPr>
      <t>ρ</t>
    </r>
    <r>
      <rPr>
        <b/>
        <sz val="10"/>
        <rFont val="Times New Roman"/>
        <charset val="134"/>
      </rPr>
      <t xml:space="preserve"> , кг/mm3</t>
    </r>
  </si>
  <si>
    <t>Вес</t>
  </si>
  <si>
    <t>(RDнар.*RDнар.-RDвн.*RDвн.-RDотв.*RDотв*n)*H*π</t>
  </si>
  <si>
    <t>((RD3*RD3+RD2*RD2+RD3*RD2)/3-RDвн.*RDвн.)*h*π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</si>
</sst>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00000000000E+00"/>
    <numFmt numFmtId="178" formatCode="0.0_ "/>
  </numFmts>
  <fonts count="33"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9" tint="-0.5"/>
      <name val="Times New Roman"/>
      <charset val="134"/>
    </font>
    <font>
      <b/>
      <sz val="10"/>
      <name val="Times New Roman"/>
      <charset val="134"/>
    </font>
    <font>
      <b/>
      <sz val="10"/>
      <color rgb="FFFF0000"/>
      <name val="Times New Roman"/>
      <charset val="134"/>
    </font>
    <font>
      <b/>
      <sz val="10"/>
      <name val="宋体"/>
      <charset val="134"/>
    </font>
    <font>
      <b/>
      <sz val="10"/>
      <color rgb="FF7030A0"/>
      <name val="Times New Roman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b/>
      <sz val="16"/>
      <color theme="1"/>
      <name val="Arial"/>
      <charset val="134"/>
    </font>
    <font>
      <b/>
      <sz val="16"/>
      <color rgb="FFFF0000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FF0000"/>
      <name val="Arial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1" borderId="20" applyNumberFormat="0" applyAlignment="0" applyProtection="0">
      <alignment vertical="center"/>
    </xf>
    <xf numFmtId="0" fontId="27" fillId="31" borderId="17" applyNumberFormat="0" applyAlignment="0" applyProtection="0">
      <alignment vertical="center"/>
    </xf>
    <xf numFmtId="0" fontId="28" fillId="34" borderId="21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176" fontId="9" fillId="11" borderId="2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/>
    </xf>
    <xf numFmtId="176" fontId="9" fillId="11" borderId="1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216535</xdr:colOff>
      <xdr:row>5</xdr:row>
      <xdr:rowOff>47625</xdr:rowOff>
    </xdr:from>
    <xdr:to>
      <xdr:col>7</xdr:col>
      <xdr:colOff>4233545</xdr:colOff>
      <xdr:row>18</xdr:row>
      <xdr:rowOff>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3210" y="1333500"/>
          <a:ext cx="4017010" cy="2962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790575</xdr:colOff>
      <xdr:row>14</xdr:row>
      <xdr:rowOff>132715</xdr:rowOff>
    </xdr:from>
    <xdr:to>
      <xdr:col>5</xdr:col>
      <xdr:colOff>855345</xdr:colOff>
      <xdr:row>19</xdr:row>
      <xdr:rowOff>41275</xdr:rowOff>
    </xdr:to>
    <xdr:pic>
      <xdr:nvPicPr>
        <xdr:cNvPr id="5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0575" y="3742690"/>
          <a:ext cx="4770120" cy="7658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599440</xdr:colOff>
      <xdr:row>36</xdr:row>
      <xdr:rowOff>100965</xdr:rowOff>
    </xdr:from>
    <xdr:to>
      <xdr:col>6</xdr:col>
      <xdr:colOff>790575</xdr:colOff>
      <xdr:row>66</xdr:row>
      <xdr:rowOff>69850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9440" y="6085840"/>
          <a:ext cx="6906260" cy="48266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189865</xdr:colOff>
      <xdr:row>1</xdr:row>
      <xdr:rowOff>38100</xdr:rowOff>
    </xdr:from>
    <xdr:to>
      <xdr:col>12</xdr:col>
      <xdr:colOff>371475</xdr:colOff>
      <xdr:row>15</xdr:row>
      <xdr:rowOff>133350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04990" y="355600"/>
          <a:ext cx="4982210" cy="2362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189865</xdr:colOff>
      <xdr:row>1</xdr:row>
      <xdr:rowOff>38100</xdr:rowOff>
    </xdr:from>
    <xdr:to>
      <xdr:col>12</xdr:col>
      <xdr:colOff>371475</xdr:colOff>
      <xdr:row>15</xdr:row>
      <xdr:rowOff>133350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04990" y="355600"/>
          <a:ext cx="4982210" cy="2362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20"/>
  <sheetViews>
    <sheetView tabSelected="1" workbookViewId="0">
      <selection activeCell="G8" sqref="G8"/>
    </sheetView>
  </sheetViews>
  <sheetFormatPr defaultColWidth="12.75" defaultRowHeight="20.25" outlineLevelCol="7"/>
  <cols>
    <col min="1" max="1" width="12.75" style="31"/>
    <col min="2" max="2" width="13.375" style="31" customWidth="1"/>
    <col min="3" max="3" width="13.125" style="31" customWidth="1"/>
    <col min="4" max="4" width="10.125" style="31" customWidth="1"/>
    <col min="5" max="5" width="12.375" style="31" customWidth="1"/>
    <col min="6" max="6" width="14.625" style="31" customWidth="1"/>
    <col min="7" max="7" width="24.5" style="31" customWidth="1"/>
    <col min="8" max="8" width="59.25" style="31" customWidth="1"/>
    <col min="9" max="16384" width="12.75" style="31" customWidth="1"/>
  </cols>
  <sheetData>
    <row r="1" spans="1:8">
      <c r="A1" s="32" t="s">
        <v>0</v>
      </c>
      <c r="B1" s="32"/>
      <c r="C1" s="32"/>
      <c r="D1" s="32"/>
      <c r="E1" s="32"/>
      <c r="F1" s="32"/>
      <c r="G1" s="32"/>
      <c r="H1" s="33"/>
    </row>
    <row r="2" spans="1:8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5" t="s">
        <v>7</v>
      </c>
      <c r="H2" s="36"/>
    </row>
    <row r="3" spans="1:8">
      <c r="A3" s="37">
        <v>500</v>
      </c>
      <c r="B3" s="37">
        <v>840</v>
      </c>
      <c r="C3" s="37">
        <v>0</v>
      </c>
      <c r="D3" s="37">
        <v>498</v>
      </c>
      <c r="E3" s="37">
        <v>46</v>
      </c>
      <c r="F3" s="37">
        <v>24</v>
      </c>
      <c r="G3" s="37">
        <v>7900</v>
      </c>
      <c r="H3" s="38" t="s">
        <v>8</v>
      </c>
    </row>
    <row r="4" spans="1:8">
      <c r="A4" s="34" t="s">
        <v>9</v>
      </c>
      <c r="B4" s="34" t="s">
        <v>10</v>
      </c>
      <c r="C4" s="34" t="s">
        <v>11</v>
      </c>
      <c r="D4" s="34" t="s">
        <v>12</v>
      </c>
      <c r="E4" s="34" t="s">
        <v>13</v>
      </c>
      <c r="F4" s="34" t="s">
        <v>14</v>
      </c>
      <c r="G4" s="34" t="s">
        <v>15</v>
      </c>
      <c r="H4" s="36"/>
    </row>
    <row r="5" spans="1:8">
      <c r="A5" s="37">
        <v>160</v>
      </c>
      <c r="B5" s="37">
        <v>652</v>
      </c>
      <c r="C5" s="37">
        <v>550</v>
      </c>
      <c r="D5" s="37">
        <v>115</v>
      </c>
      <c r="E5" s="37">
        <v>0</v>
      </c>
      <c r="F5" s="37">
        <v>255</v>
      </c>
      <c r="G5" s="37">
        <v>0</v>
      </c>
      <c r="H5" s="38" t="s">
        <v>8</v>
      </c>
    </row>
    <row r="6" spans="8:8">
      <c r="H6" s="32"/>
    </row>
    <row r="7" spans="1:8">
      <c r="A7" s="39" t="s">
        <v>16</v>
      </c>
      <c r="B7" s="40"/>
      <c r="C7" s="40"/>
      <c r="D7" s="40"/>
      <c r="E7" s="40"/>
      <c r="F7" s="41"/>
      <c r="G7" s="42" t="s">
        <v>17</v>
      </c>
      <c r="H7" s="32"/>
    </row>
    <row r="8" spans="1:8">
      <c r="A8" s="43"/>
      <c r="B8" s="44"/>
      <c r="C8" s="44"/>
      <c r="D8" s="44"/>
      <c r="E8" s="44"/>
      <c r="F8" s="45"/>
      <c r="G8" s="46">
        <f>'Не трогать!'!C31</f>
        <v>387.287801650618</v>
      </c>
      <c r="H8" s="32"/>
    </row>
    <row r="9" spans="1:8">
      <c r="A9" s="47" t="s">
        <v>18</v>
      </c>
      <c r="B9" s="47"/>
      <c r="C9" s="47"/>
      <c r="D9" s="47"/>
      <c r="E9" s="47"/>
      <c r="F9" s="47"/>
      <c r="G9" s="48"/>
      <c r="H9" s="32"/>
    </row>
    <row r="10" spans="1:8">
      <c r="A10" s="32" t="s">
        <v>19</v>
      </c>
      <c r="B10" s="32"/>
      <c r="C10" s="32"/>
      <c r="D10" s="32"/>
      <c r="E10" s="32"/>
      <c r="F10" s="32"/>
      <c r="G10" s="32"/>
      <c r="H10" s="32"/>
    </row>
    <row r="11" spans="1:8">
      <c r="A11" s="34" t="s">
        <v>1</v>
      </c>
      <c r="B11" s="34" t="s">
        <v>20</v>
      </c>
      <c r="C11" s="34" t="s">
        <v>21</v>
      </c>
      <c r="D11" s="34" t="s">
        <v>3</v>
      </c>
      <c r="E11" s="34" t="s">
        <v>22</v>
      </c>
      <c r="F11" s="34" t="s">
        <v>6</v>
      </c>
      <c r="G11" s="35" t="s">
        <v>7</v>
      </c>
      <c r="H11" s="32"/>
    </row>
    <row r="12" spans="1:8">
      <c r="A12" s="37">
        <v>0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7850</v>
      </c>
      <c r="H12" s="32"/>
    </row>
    <row r="13" spans="1:8">
      <c r="A13" s="34" t="s">
        <v>9</v>
      </c>
      <c r="B13" s="34" t="s">
        <v>15</v>
      </c>
      <c r="C13" s="34" t="s">
        <v>14</v>
      </c>
      <c r="D13" s="34"/>
      <c r="E13" s="34"/>
      <c r="F13" s="49" t="s">
        <v>23</v>
      </c>
      <c r="G13" s="50" t="s">
        <v>17</v>
      </c>
      <c r="H13" s="32"/>
    </row>
    <row r="14" ht="21" customHeight="1" spans="1:8">
      <c r="A14" s="37">
        <v>0</v>
      </c>
      <c r="B14" s="37">
        <v>0</v>
      </c>
      <c r="C14" s="37">
        <v>0</v>
      </c>
      <c r="D14" s="37"/>
      <c r="E14" s="37"/>
      <c r="F14" s="49"/>
      <c r="G14" s="51">
        <f>'Не трогать!!'!C18</f>
        <v>0</v>
      </c>
      <c r="H14" s="32"/>
    </row>
    <row r="15" ht="13.5" spans="1:8">
      <c r="A15" s="52"/>
      <c r="B15" s="53"/>
      <c r="C15" s="53"/>
      <c r="D15" s="53"/>
      <c r="E15" s="53"/>
      <c r="F15" s="54"/>
      <c r="G15" s="55" t="s">
        <v>24</v>
      </c>
      <c r="H15" s="32"/>
    </row>
    <row r="16" ht="13.5" spans="1:8">
      <c r="A16" s="56"/>
      <c r="F16" s="57"/>
      <c r="G16" s="58"/>
      <c r="H16" s="32"/>
    </row>
    <row r="17" ht="13.5" spans="1:8">
      <c r="A17" s="56"/>
      <c r="F17" s="57"/>
      <c r="G17" s="58"/>
      <c r="H17" s="32"/>
    </row>
    <row r="18" ht="13.5" spans="1:8">
      <c r="A18" s="56"/>
      <c r="F18" s="57"/>
      <c r="G18" s="58"/>
      <c r="H18" s="32"/>
    </row>
    <row r="19" ht="13.5" spans="1:8">
      <c r="A19" s="56"/>
      <c r="F19" s="57"/>
      <c r="G19" s="58"/>
      <c r="H19" s="32"/>
    </row>
    <row r="20" ht="13.5" spans="1:8">
      <c r="A20" s="59"/>
      <c r="B20" s="60"/>
      <c r="C20" s="60"/>
      <c r="D20" s="60"/>
      <c r="E20" s="60"/>
      <c r="F20" s="61"/>
      <c r="G20" s="62"/>
      <c r="H20" s="32"/>
    </row>
  </sheetData>
  <mergeCells count="8">
    <mergeCell ref="A1:G1"/>
    <mergeCell ref="A9:G9"/>
    <mergeCell ref="A10:G10"/>
    <mergeCell ref="F13:F14"/>
    <mergeCell ref="G15:G20"/>
    <mergeCell ref="H6:H20"/>
    <mergeCell ref="A7:F8"/>
    <mergeCell ref="A15:F20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6"/>
  <sheetViews>
    <sheetView workbookViewId="0">
      <pane ySplit="1" topLeftCell="A8" activePane="bottomLeft" state="frozen"/>
      <selection/>
      <selection pane="bottomLeft" activeCell="C30" sqref="C30"/>
    </sheetView>
  </sheetViews>
  <sheetFormatPr defaultColWidth="9" defaultRowHeight="12.75" outlineLevelCol="7"/>
  <cols>
    <col min="1" max="1" width="22.25" style="1" customWidth="1"/>
    <col min="2" max="2" width="20.875" style="1" customWidth="1"/>
    <col min="3" max="3" width="10.875" style="1" customWidth="1"/>
    <col min="4" max="4" width="10.5" style="1" customWidth="1"/>
    <col min="5" max="5" width="10.875" style="1" customWidth="1"/>
    <col min="6" max="8" width="12.75" style="1" customWidth="1"/>
    <col min="9" max="16384" width="9" style="1"/>
  </cols>
  <sheetData>
    <row r="1" ht="25" customHeight="1" spans="1:8">
      <c r="A1" s="2" t="s">
        <v>25</v>
      </c>
      <c r="B1" s="22" t="s">
        <v>26</v>
      </c>
      <c r="C1" s="23"/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</row>
    <row r="2" spans="1:8">
      <c r="A2" s="2" t="s">
        <v>32</v>
      </c>
      <c r="B2" s="4" t="s">
        <v>2</v>
      </c>
      <c r="C2" s="5">
        <f>'Расчет вес фланец ГОСТ 33259-15'!B3</f>
        <v>840</v>
      </c>
      <c r="D2" s="6"/>
      <c r="E2" s="7"/>
      <c r="F2" s="9"/>
      <c r="G2" s="9"/>
      <c r="H2" s="9"/>
    </row>
    <row r="3" s="1" customFormat="1" spans="1:8">
      <c r="A3" s="2" t="s">
        <v>33</v>
      </c>
      <c r="B3" s="4" t="s">
        <v>10</v>
      </c>
      <c r="C3" s="5">
        <f>'Расчет вес фланец ГОСТ 33259-15'!B5</f>
        <v>652</v>
      </c>
      <c r="D3" s="9"/>
      <c r="E3" s="9"/>
      <c r="F3" s="9"/>
      <c r="G3" s="9"/>
      <c r="H3" s="9"/>
    </row>
    <row r="4" s="1" customFormat="1" spans="1:8">
      <c r="A4" s="2" t="s">
        <v>34</v>
      </c>
      <c r="B4" s="4" t="s">
        <v>11</v>
      </c>
      <c r="C4" s="5">
        <f>'Расчет вес фланец ГОСТ 33259-15'!C5</f>
        <v>550</v>
      </c>
      <c r="D4" s="9"/>
      <c r="E4" s="9"/>
      <c r="F4" s="9"/>
      <c r="G4" s="9"/>
      <c r="H4" s="9"/>
    </row>
    <row r="5" s="1" customFormat="1" spans="1:8">
      <c r="A5" s="2" t="s">
        <v>35</v>
      </c>
      <c r="B5" s="4" t="s">
        <v>36</v>
      </c>
      <c r="C5" s="5">
        <f>'Расчет вес фланец ГОСТ 33259-15'!C3</f>
        <v>0</v>
      </c>
      <c r="D5" s="9"/>
      <c r="E5" s="9"/>
      <c r="F5" s="9"/>
      <c r="G5" s="9"/>
      <c r="H5" s="9"/>
    </row>
    <row r="6" s="1" customFormat="1" spans="1:8">
      <c r="A6" s="2" t="s">
        <v>37</v>
      </c>
      <c r="B6" s="4" t="s">
        <v>4</v>
      </c>
      <c r="C6" s="5">
        <f>'Расчет вес фланец ГОСТ 33259-15'!D3</f>
        <v>498</v>
      </c>
      <c r="D6" s="9"/>
      <c r="E6" s="9"/>
      <c r="F6" s="9"/>
      <c r="G6" s="9"/>
      <c r="H6" s="9"/>
    </row>
    <row r="7" s="1" customFormat="1" spans="1:8">
      <c r="A7" s="2" t="s">
        <v>38</v>
      </c>
      <c r="B7" s="4" t="s">
        <v>39</v>
      </c>
      <c r="C7" s="5">
        <v>1</v>
      </c>
      <c r="D7" s="9"/>
      <c r="E7" s="9"/>
      <c r="F7" s="9"/>
      <c r="G7" s="9"/>
      <c r="H7" s="9"/>
    </row>
    <row r="8" spans="1:8">
      <c r="A8" s="2" t="s">
        <v>40</v>
      </c>
      <c r="B8" s="24" t="s">
        <v>41</v>
      </c>
      <c r="C8" s="25">
        <f>'Расчет вес фланец ГОСТ 33259-15'!F3</f>
        <v>24</v>
      </c>
      <c r="D8" s="20">
        <f>C8</f>
        <v>24</v>
      </c>
      <c r="E8" s="9"/>
      <c r="F8" s="9"/>
      <c r="G8" s="9"/>
      <c r="H8" s="9"/>
    </row>
    <row r="9" spans="1:8">
      <c r="A9" s="2" t="s">
        <v>42</v>
      </c>
      <c r="B9" s="4" t="s">
        <v>5</v>
      </c>
      <c r="C9" s="5">
        <f>'Расчет вес фланец ГОСТ 33259-15'!E3</f>
        <v>46</v>
      </c>
      <c r="D9" s="9"/>
      <c r="E9" s="9"/>
      <c r="F9" s="9"/>
      <c r="G9" s="9"/>
      <c r="H9" s="9"/>
    </row>
    <row r="10" spans="1:8">
      <c r="A10" s="2" t="s">
        <v>43</v>
      </c>
      <c r="B10" s="4" t="s">
        <v>12</v>
      </c>
      <c r="C10" s="5">
        <f>'Расчет вес фланец ГОСТ 33259-15'!D5</f>
        <v>115</v>
      </c>
      <c r="D10" s="13"/>
      <c r="E10" s="9"/>
      <c r="F10" s="9"/>
      <c r="G10" s="9"/>
      <c r="H10" s="9"/>
    </row>
    <row r="11" spans="1:8">
      <c r="A11" s="2" t="s">
        <v>44</v>
      </c>
      <c r="B11" s="24" t="s">
        <v>14</v>
      </c>
      <c r="C11" s="25">
        <f>'Расчет вес фланец ГОСТ 33259-15'!F5</f>
        <v>255</v>
      </c>
      <c r="D11" s="9"/>
      <c r="E11" s="9"/>
      <c r="F11" s="9"/>
      <c r="G11" s="9"/>
      <c r="H11" s="9"/>
    </row>
    <row r="12" spans="1:8">
      <c r="A12" s="2" t="s">
        <v>45</v>
      </c>
      <c r="B12" s="4" t="s">
        <v>15</v>
      </c>
      <c r="C12" s="5">
        <f>'Расчет вес фланец ГОСТ 33259-15'!G5</f>
        <v>0</v>
      </c>
      <c r="D12" s="9"/>
      <c r="E12" s="9"/>
      <c r="F12" s="9"/>
      <c r="G12" s="9"/>
      <c r="H12" s="9"/>
    </row>
    <row r="13" spans="1:8">
      <c r="A13" s="2" t="s">
        <v>46</v>
      </c>
      <c r="B13" s="24" t="s">
        <v>13</v>
      </c>
      <c r="C13" s="25">
        <f>'Расчет вес фланец ГОСТ 33259-15'!E5</f>
        <v>0</v>
      </c>
      <c r="D13" s="9"/>
      <c r="E13" s="14">
        <f>C13</f>
        <v>0</v>
      </c>
      <c r="F13" s="9"/>
      <c r="G13" s="9"/>
      <c r="H13" s="9"/>
    </row>
    <row r="14" spans="1:8">
      <c r="A14" s="2" t="s">
        <v>47</v>
      </c>
      <c r="B14" s="4" t="s">
        <v>48</v>
      </c>
      <c r="C14" s="26"/>
      <c r="D14" s="9"/>
      <c r="E14" s="9"/>
      <c r="F14" s="9"/>
      <c r="G14" s="9"/>
      <c r="H14" s="9"/>
    </row>
    <row r="15" spans="1:8">
      <c r="A15" s="2" t="s">
        <v>49</v>
      </c>
      <c r="B15" s="4" t="s">
        <v>50</v>
      </c>
      <c r="C15" s="26"/>
      <c r="D15" s="9"/>
      <c r="E15" s="9"/>
      <c r="F15" s="9"/>
      <c r="G15" s="9"/>
      <c r="H15" s="9"/>
    </row>
    <row r="16" spans="1:8">
      <c r="A16" s="2" t="s">
        <v>51</v>
      </c>
      <c r="B16" s="27" t="s">
        <v>52</v>
      </c>
      <c r="C16" s="14">
        <f>C2/2</f>
        <v>420</v>
      </c>
      <c r="D16" s="9">
        <f>C16</f>
        <v>420</v>
      </c>
      <c r="E16" s="9"/>
      <c r="F16" s="9"/>
      <c r="G16" s="9"/>
      <c r="H16" s="9"/>
    </row>
    <row r="17" spans="1:8">
      <c r="A17" s="2" t="s">
        <v>53</v>
      </c>
      <c r="B17" s="27" t="s">
        <v>54</v>
      </c>
      <c r="C17" s="14">
        <f>C19+C13</f>
        <v>0</v>
      </c>
      <c r="D17" s="9"/>
      <c r="E17" s="9">
        <f>C17</f>
        <v>0</v>
      </c>
      <c r="F17" s="9"/>
      <c r="G17" s="9"/>
      <c r="H17" s="9"/>
    </row>
    <row r="18" spans="1:8">
      <c r="A18" s="2" t="s">
        <v>55</v>
      </c>
      <c r="B18" s="27" t="s">
        <v>56</v>
      </c>
      <c r="C18" s="14">
        <f>C3/2</f>
        <v>326</v>
      </c>
      <c r="D18" s="9"/>
      <c r="E18" s="9"/>
      <c r="F18" s="14">
        <f>C18</f>
        <v>326</v>
      </c>
      <c r="G18" s="9"/>
      <c r="H18" s="9"/>
    </row>
    <row r="19" spans="1:8">
      <c r="A19" s="2" t="s">
        <v>57</v>
      </c>
      <c r="B19" s="27" t="s">
        <v>58</v>
      </c>
      <c r="C19" s="14">
        <f>C5/2</f>
        <v>0</v>
      </c>
      <c r="D19" s="9"/>
      <c r="E19" s="9">
        <f>C19</f>
        <v>0</v>
      </c>
      <c r="F19" s="14"/>
      <c r="G19" s="9"/>
      <c r="H19" s="9"/>
    </row>
    <row r="20" spans="1:8">
      <c r="A20" s="2" t="s">
        <v>59</v>
      </c>
      <c r="B20" s="27" t="s">
        <v>60</v>
      </c>
      <c r="C20" s="14">
        <f>C4/2</f>
        <v>275</v>
      </c>
      <c r="D20" s="14"/>
      <c r="E20" s="14"/>
      <c r="F20" s="14">
        <f>C20</f>
        <v>275</v>
      </c>
      <c r="G20" s="14">
        <f>F20</f>
        <v>275</v>
      </c>
      <c r="H20" s="14">
        <f>G20</f>
        <v>275</v>
      </c>
    </row>
    <row r="21" spans="1:8">
      <c r="A21" s="2" t="s">
        <v>61</v>
      </c>
      <c r="B21" s="27" t="s">
        <v>62</v>
      </c>
      <c r="C21" s="14">
        <f>C22+C7</f>
        <v>250</v>
      </c>
      <c r="D21" s="14"/>
      <c r="E21" s="14"/>
      <c r="F21" s="14"/>
      <c r="G21" s="14">
        <f>C21</f>
        <v>250</v>
      </c>
      <c r="H21" s="14"/>
    </row>
    <row r="22" spans="1:8">
      <c r="A22" s="2" t="s">
        <v>37</v>
      </c>
      <c r="B22" s="27" t="s">
        <v>63</v>
      </c>
      <c r="C22" s="14">
        <f>C6/2</f>
        <v>249</v>
      </c>
      <c r="D22" s="14">
        <f>C22</f>
        <v>249</v>
      </c>
      <c r="E22" s="14">
        <f>D22</f>
        <v>249</v>
      </c>
      <c r="F22" s="14">
        <f>E22</f>
        <v>249</v>
      </c>
      <c r="G22" s="14">
        <f>F22</f>
        <v>249</v>
      </c>
      <c r="H22" s="14">
        <f>G22</f>
        <v>249</v>
      </c>
    </row>
    <row r="23" spans="1:8">
      <c r="A23" s="2" t="s">
        <v>64</v>
      </c>
      <c r="B23" s="27" t="s">
        <v>65</v>
      </c>
      <c r="C23" s="14">
        <f>C9/2</f>
        <v>23</v>
      </c>
      <c r="D23" s="14">
        <f>C23</f>
        <v>23</v>
      </c>
      <c r="E23" s="14"/>
      <c r="F23" s="14"/>
      <c r="G23" s="14"/>
      <c r="H23" s="14"/>
    </row>
    <row r="24" spans="1:8">
      <c r="A24" s="2" t="s">
        <v>66</v>
      </c>
      <c r="B24" s="27" t="s">
        <v>67</v>
      </c>
      <c r="C24" s="14">
        <f>C10-C13</f>
        <v>115</v>
      </c>
      <c r="D24" s="14">
        <f>C24</f>
        <v>115</v>
      </c>
      <c r="E24" s="14"/>
      <c r="F24" s="14"/>
      <c r="G24" s="14"/>
      <c r="H24" s="14"/>
    </row>
    <row r="25" spans="1:8">
      <c r="A25" s="2" t="s">
        <v>68</v>
      </c>
      <c r="B25" s="27" t="s">
        <v>69</v>
      </c>
      <c r="C25" s="14">
        <f>C11-C12-C10</f>
        <v>140</v>
      </c>
      <c r="D25" s="14"/>
      <c r="E25" s="14"/>
      <c r="F25" s="14">
        <f>C25</f>
        <v>140</v>
      </c>
      <c r="G25" s="14"/>
      <c r="H25" s="14"/>
    </row>
    <row r="26" spans="1:8">
      <c r="A26" s="2" t="s">
        <v>70</v>
      </c>
      <c r="B26" s="27" t="s">
        <v>71</v>
      </c>
      <c r="C26" s="14">
        <f>(C20-C21)/2</f>
        <v>12.5</v>
      </c>
      <c r="D26" s="14"/>
      <c r="E26" s="14"/>
      <c r="F26" s="14"/>
      <c r="G26" s="14">
        <f>C26</f>
        <v>12.5</v>
      </c>
      <c r="H26" s="14"/>
    </row>
    <row r="27" spans="1:8">
      <c r="A27" s="2" t="s">
        <v>72</v>
      </c>
      <c r="B27" s="27" t="s">
        <v>73</v>
      </c>
      <c r="C27" s="14">
        <f>C12-C26</f>
        <v>-12.5</v>
      </c>
      <c r="D27" s="14"/>
      <c r="E27" s="14"/>
      <c r="F27" s="14"/>
      <c r="G27" s="14"/>
      <c r="H27" s="14">
        <f>C27</f>
        <v>-12.5</v>
      </c>
    </row>
    <row r="28" spans="1:8">
      <c r="A28" s="28" t="s">
        <v>74</v>
      </c>
      <c r="B28" s="28" t="s">
        <v>74</v>
      </c>
      <c r="C28" s="9">
        <v>3.1415926</v>
      </c>
      <c r="D28" s="9">
        <f>C28</f>
        <v>3.1415926</v>
      </c>
      <c r="E28" s="9">
        <f>D28</f>
        <v>3.1415926</v>
      </c>
      <c r="F28" s="9">
        <f>E28</f>
        <v>3.1415926</v>
      </c>
      <c r="G28" s="9">
        <f>F28</f>
        <v>3.1415926</v>
      </c>
      <c r="H28" s="9">
        <f>G28</f>
        <v>3.1415926</v>
      </c>
    </row>
    <row r="29" spans="1:8">
      <c r="A29" s="2" t="s">
        <v>75</v>
      </c>
      <c r="B29" s="27" t="s">
        <v>76</v>
      </c>
      <c r="C29" s="9">
        <f>D29+E29+F29+G29+H29</f>
        <v>49023772.3608377</v>
      </c>
      <c r="D29" s="14">
        <f>(D16*D16-D22*D22-D23*D23*D8)*D24*D28</f>
        <v>36743580.102747</v>
      </c>
      <c r="E29" s="14">
        <f>((E17*E17+E19*E19+E17*E19)/3-E22*E22)*E13*E28</f>
        <v>0</v>
      </c>
      <c r="F29" s="14">
        <f>((F18*F18+F20*F20+F18*F20)/3-F22*F22)*F25*F28</f>
        <v>12541991.641424</v>
      </c>
      <c r="G29" s="14">
        <f>((G20*G20+G21*G21+G20*G21)/3-G22*G22)*G26*G28</f>
        <v>273213.836446666</v>
      </c>
      <c r="H29" s="14">
        <f>(H20*H20-H22*H22)*H27*H28</f>
        <v>-535013.21978</v>
      </c>
    </row>
    <row r="30" spans="1:8">
      <c r="A30" s="2"/>
      <c r="B30" s="29" t="s">
        <v>77</v>
      </c>
      <c r="C30" s="9">
        <f>'Расчет вес фланец ГОСТ 33259-15'!G3/1000000000</f>
        <v>7.9e-6</v>
      </c>
      <c r="D30" s="9">
        <f>C30</f>
        <v>7.9e-6</v>
      </c>
      <c r="E30" s="9">
        <f>D30</f>
        <v>7.9e-6</v>
      </c>
      <c r="F30" s="9">
        <f>E30</f>
        <v>7.9e-6</v>
      </c>
      <c r="G30" s="9">
        <f>F30</f>
        <v>7.9e-6</v>
      </c>
      <c r="H30" s="9">
        <f>G30</f>
        <v>7.9e-6</v>
      </c>
    </row>
    <row r="31" spans="1:8">
      <c r="A31" s="2"/>
      <c r="B31" s="27" t="s">
        <v>17</v>
      </c>
      <c r="C31" s="20">
        <f>D31+E31+F31+G31+H31</f>
        <v>387.287801650618</v>
      </c>
      <c r="D31" s="21">
        <f>D30*D29</f>
        <v>290.274282811701</v>
      </c>
      <c r="E31" s="21">
        <f>E30*E29</f>
        <v>0</v>
      </c>
      <c r="F31" s="21">
        <f>F30*F29</f>
        <v>99.0817339672496</v>
      </c>
      <c r="G31" s="21">
        <f>G30*G29</f>
        <v>2.15838930792866</v>
      </c>
      <c r="H31" s="21">
        <f>H30*H29</f>
        <v>-4.226604436262</v>
      </c>
    </row>
    <row r="32" spans="1:8">
      <c r="A32" s="22" t="s">
        <v>78</v>
      </c>
      <c r="B32" s="30"/>
      <c r="C32" s="23"/>
      <c r="D32" s="22" t="s">
        <v>79</v>
      </c>
      <c r="E32" s="30"/>
      <c r="F32" s="30"/>
      <c r="G32" s="30"/>
      <c r="H32" s="23"/>
    </row>
    <row r="33" spans="1:8">
      <c r="A33" s="22" t="s">
        <v>80</v>
      </c>
      <c r="B33" s="30"/>
      <c r="C33" s="23"/>
      <c r="D33" s="22" t="s">
        <v>81</v>
      </c>
      <c r="E33" s="30"/>
      <c r="F33" s="30"/>
      <c r="G33" s="30"/>
      <c r="H33" s="23"/>
    </row>
    <row r="34" spans="1:8">
      <c r="A34" s="22" t="s">
        <v>82</v>
      </c>
      <c r="B34" s="30"/>
      <c r="C34" s="23"/>
      <c r="D34" s="22" t="s">
        <v>83</v>
      </c>
      <c r="E34" s="30"/>
      <c r="F34" s="30"/>
      <c r="G34" s="30"/>
      <c r="H34" s="23"/>
    </row>
    <row r="35" spans="1:8">
      <c r="A35" s="22" t="s">
        <v>84</v>
      </c>
      <c r="B35" s="30"/>
      <c r="C35" s="23"/>
      <c r="D35" s="22" t="s">
        <v>85</v>
      </c>
      <c r="E35" s="30"/>
      <c r="F35" s="30"/>
      <c r="G35" s="30"/>
      <c r="H35" s="23"/>
    </row>
    <row r="36" spans="1:8">
      <c r="A36" s="22" t="s">
        <v>86</v>
      </c>
      <c r="B36" s="30"/>
      <c r="C36" s="23"/>
      <c r="D36" s="22" t="s">
        <v>87</v>
      </c>
      <c r="E36" s="30"/>
      <c r="F36" s="30"/>
      <c r="G36" s="30"/>
      <c r="H36" s="23"/>
    </row>
  </sheetData>
  <sheetProtection password="C6D1" sheet="1" objects="1"/>
  <mergeCells count="11">
    <mergeCell ref="B1:C1"/>
    <mergeCell ref="A32:C32"/>
    <mergeCell ref="D32:H32"/>
    <mergeCell ref="A33:C33"/>
    <mergeCell ref="D33:H33"/>
    <mergeCell ref="A34:C34"/>
    <mergeCell ref="D34:H34"/>
    <mergeCell ref="A35:C35"/>
    <mergeCell ref="D35:H35"/>
    <mergeCell ref="A36:C36"/>
    <mergeCell ref="D36:H36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0"/>
  <sheetViews>
    <sheetView workbookViewId="0">
      <selection activeCell="E32" sqref="E32"/>
    </sheetView>
  </sheetViews>
  <sheetFormatPr defaultColWidth="9" defaultRowHeight="13.5" outlineLevelCol="4"/>
  <cols>
    <col min="1" max="1" width="22.25" style="1" customWidth="1"/>
    <col min="2" max="2" width="11.25" style="1" customWidth="1"/>
    <col min="3" max="3" width="10.875" style="1" customWidth="1"/>
    <col min="4" max="5" width="21.875" style="1" customWidth="1"/>
    <col min="6" max="16381" width="9" style="1"/>
  </cols>
  <sheetData>
    <row r="1" s="1" customFormat="1" ht="25" customHeight="1" spans="1:5">
      <c r="A1" s="2" t="s">
        <v>25</v>
      </c>
      <c r="B1" s="2" t="s">
        <v>26</v>
      </c>
      <c r="C1" s="2"/>
      <c r="D1" s="3" t="s">
        <v>27</v>
      </c>
      <c r="E1" s="3" t="s">
        <v>28</v>
      </c>
    </row>
    <row r="2" s="1" customFormat="1" ht="12.75" spans="1:5">
      <c r="A2" s="2" t="s">
        <v>32</v>
      </c>
      <c r="B2" s="4" t="s">
        <v>88</v>
      </c>
      <c r="C2" s="5">
        <f>'Расчет вес фланец ГОСТ 33259-15'!C12</f>
        <v>0</v>
      </c>
      <c r="D2" s="6"/>
      <c r="E2" s="7"/>
    </row>
    <row r="3" s="1" customFormat="1" ht="12.75" spans="1:5">
      <c r="A3" s="2" t="s">
        <v>37</v>
      </c>
      <c r="B3" s="4" t="s">
        <v>20</v>
      </c>
      <c r="C3" s="5">
        <f>'Расчет вес фланец ГОСТ 33259-15'!B12</f>
        <v>0</v>
      </c>
      <c r="D3" s="6"/>
      <c r="E3" s="7"/>
    </row>
    <row r="4" s="1" customFormat="1" ht="12.75" spans="1:5">
      <c r="A4" s="2" t="s">
        <v>42</v>
      </c>
      <c r="B4" s="8" t="s">
        <v>22</v>
      </c>
      <c r="C4" s="5">
        <f>'Расчет вес фланец ГОСТ 33259-15'!E12</f>
        <v>0</v>
      </c>
      <c r="D4" s="9"/>
      <c r="E4" s="9"/>
    </row>
    <row r="5" s="1" customFormat="1" ht="12.75" spans="1:5">
      <c r="A5" s="2" t="s">
        <v>35</v>
      </c>
      <c r="B5" s="4" t="s">
        <v>89</v>
      </c>
      <c r="C5" s="5">
        <f>'Расчет вес фланец ГОСТ 33259-15'!D12</f>
        <v>0</v>
      </c>
      <c r="D5" s="9"/>
      <c r="E5" s="9"/>
    </row>
    <row r="6" s="1" customFormat="1" ht="12.75" spans="1:5">
      <c r="A6" s="2" t="s">
        <v>40</v>
      </c>
      <c r="B6" s="10" t="s">
        <v>41</v>
      </c>
      <c r="C6" s="11">
        <f>'Расчет вес фланец ГОСТ 33259-15'!F12</f>
        <v>0</v>
      </c>
      <c r="D6" s="12">
        <f>C6</f>
        <v>0</v>
      </c>
      <c r="E6" s="9"/>
    </row>
    <row r="7" s="1" customFormat="1" ht="12.75" spans="1:5">
      <c r="A7" s="2" t="s">
        <v>43</v>
      </c>
      <c r="B7" s="8" t="s">
        <v>15</v>
      </c>
      <c r="C7" s="5">
        <f>'Расчет вес фланец ГОСТ 33259-15'!B14</f>
        <v>0</v>
      </c>
      <c r="D7" s="13"/>
      <c r="E7" s="9"/>
    </row>
    <row r="8" s="1" customFormat="1" ht="12.75" spans="1:5">
      <c r="A8" s="2" t="s">
        <v>66</v>
      </c>
      <c r="B8" s="10" t="s">
        <v>14</v>
      </c>
      <c r="C8" s="11">
        <f>'Расчет вес фланец ГОСТ 33259-15'!C14</f>
        <v>0</v>
      </c>
      <c r="D8" s="14">
        <f>C8</f>
        <v>0</v>
      </c>
      <c r="E8" s="9"/>
    </row>
    <row r="9" s="1" customFormat="1" ht="12.75" spans="1:5">
      <c r="A9" s="2" t="s">
        <v>46</v>
      </c>
      <c r="B9" s="15" t="s">
        <v>69</v>
      </c>
      <c r="C9" s="11">
        <f>C7-C8</f>
        <v>0</v>
      </c>
      <c r="D9" s="9"/>
      <c r="E9" s="14">
        <f>C9</f>
        <v>0</v>
      </c>
    </row>
    <row r="10" s="1" customFormat="1" ht="12.75" spans="1:5">
      <c r="A10" s="2" t="s">
        <v>51</v>
      </c>
      <c r="B10" s="16" t="s">
        <v>90</v>
      </c>
      <c r="C10" s="17">
        <f>C2/2</f>
        <v>0</v>
      </c>
      <c r="D10" s="14">
        <f>C10</f>
        <v>0</v>
      </c>
      <c r="E10" s="9"/>
    </row>
    <row r="11" s="1" customFormat="1" ht="12.75" spans="1:5">
      <c r="A11" s="2" t="s">
        <v>91</v>
      </c>
      <c r="B11" s="16" t="s">
        <v>92</v>
      </c>
      <c r="C11" s="17">
        <f>C3/2</f>
        <v>0</v>
      </c>
      <c r="D11" s="14">
        <f>C11</f>
        <v>0</v>
      </c>
      <c r="E11" s="14">
        <f>D11</f>
        <v>0</v>
      </c>
    </row>
    <row r="12" s="1" customFormat="1" ht="12.75" spans="1:5">
      <c r="A12" s="2" t="s">
        <v>93</v>
      </c>
      <c r="B12" s="16" t="s">
        <v>94</v>
      </c>
      <c r="C12" s="17">
        <f>C4/2</f>
        <v>0</v>
      </c>
      <c r="D12" s="14">
        <f>C12</f>
        <v>0</v>
      </c>
      <c r="E12" s="14"/>
    </row>
    <row r="13" s="1" customFormat="1" ht="12.75" spans="1:5">
      <c r="A13" s="2" t="s">
        <v>95</v>
      </c>
      <c r="B13" s="16" t="s">
        <v>96</v>
      </c>
      <c r="C13" s="17">
        <f>C5/2</f>
        <v>0</v>
      </c>
      <c r="D13" s="14"/>
      <c r="E13" s="14">
        <f>C13</f>
        <v>0</v>
      </c>
    </row>
    <row r="14" s="1" customFormat="1" ht="12.75" spans="1:5">
      <c r="A14" s="2" t="s">
        <v>97</v>
      </c>
      <c r="B14" s="16" t="s">
        <v>98</v>
      </c>
      <c r="C14" s="17">
        <f>C13+C9</f>
        <v>0</v>
      </c>
      <c r="D14" s="14"/>
      <c r="E14" s="14">
        <f>C14</f>
        <v>0</v>
      </c>
    </row>
    <row r="15" s="1" customFormat="1" ht="12.75" spans="1:5">
      <c r="A15" s="2" t="s">
        <v>99</v>
      </c>
      <c r="B15" s="18" t="s">
        <v>74</v>
      </c>
      <c r="C15" s="9">
        <v>3.1415926</v>
      </c>
      <c r="D15" s="9">
        <f>C15</f>
        <v>3.1415926</v>
      </c>
      <c r="E15" s="9">
        <f>D15</f>
        <v>3.1415926</v>
      </c>
    </row>
    <row r="16" s="1" customFormat="1" ht="12.75" spans="1:5">
      <c r="A16" s="2" t="s">
        <v>75</v>
      </c>
      <c r="B16" s="19" t="s">
        <v>76</v>
      </c>
      <c r="C16" s="9">
        <f>D16+E16</f>
        <v>0</v>
      </c>
      <c r="D16" s="14">
        <f>(D10*D10-D11*D11-D12*D12*D6)*D8*D15</f>
        <v>0</v>
      </c>
      <c r="E16" s="14">
        <f>((E14*E14+E13*E13+E14*E13)/3-E11*E11)*E9*E15</f>
        <v>0</v>
      </c>
    </row>
    <row r="17" s="1" customFormat="1" ht="12.75" spans="1:5">
      <c r="A17" s="2" t="s">
        <v>100</v>
      </c>
      <c r="B17" s="18" t="s">
        <v>101</v>
      </c>
      <c r="C17" s="9">
        <f>'Расчет вес фланец ГОСТ 33259-15'!G12/1000000000</f>
        <v>7.85e-6</v>
      </c>
      <c r="D17" s="9">
        <f>C17</f>
        <v>7.85e-6</v>
      </c>
      <c r="E17" s="9">
        <f>D17</f>
        <v>7.85e-6</v>
      </c>
    </row>
    <row r="18" s="1" customFormat="1" ht="12.75" spans="1:5">
      <c r="A18" s="2" t="s">
        <v>102</v>
      </c>
      <c r="B18" s="19" t="s">
        <v>17</v>
      </c>
      <c r="C18" s="20">
        <f>D18+E18</f>
        <v>0</v>
      </c>
      <c r="D18" s="21">
        <f>D17*D16</f>
        <v>0</v>
      </c>
      <c r="E18" s="21">
        <f>E17*E16</f>
        <v>0</v>
      </c>
    </row>
    <row r="19" s="1" customFormat="1" ht="12.75" spans="1:5">
      <c r="A19" s="2" t="s">
        <v>78</v>
      </c>
      <c r="B19" s="2"/>
      <c r="C19" s="2"/>
      <c r="D19" s="2" t="s">
        <v>103</v>
      </c>
      <c r="E19" s="2"/>
    </row>
    <row r="20" s="1" customFormat="1" ht="12.75" spans="1:5">
      <c r="A20" s="2" t="s">
        <v>80</v>
      </c>
      <c r="B20" s="2"/>
      <c r="C20" s="2"/>
      <c r="D20" s="2" t="s">
        <v>104</v>
      </c>
      <c r="E20" s="2"/>
    </row>
  </sheetData>
  <sheetProtection password="C6D1" sheet="1" objects="1"/>
  <mergeCells count="5">
    <mergeCell ref="B1:C1"/>
    <mergeCell ref="A19:C19"/>
    <mergeCell ref="D19:E19"/>
    <mergeCell ref="A20:C20"/>
    <mergeCell ref="D20:E20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24" sqref="A24"/>
    </sheetView>
  </sheetViews>
  <sheetFormatPr defaultColWidth="9" defaultRowHeight="13.5" outlineLevelCol="4"/>
  <cols>
    <col min="1" max="1" width="22.25" style="1" customWidth="1"/>
    <col min="2" max="2" width="11.25" style="1" customWidth="1"/>
    <col min="3" max="3" width="10.875" style="1" customWidth="1"/>
    <col min="4" max="5" width="21.875" style="1" customWidth="1"/>
    <col min="6" max="16381" width="9" style="1"/>
  </cols>
  <sheetData>
    <row r="1" s="1" customFormat="1" ht="25" customHeight="1" spans="1:5">
      <c r="A1" s="2" t="s">
        <v>25</v>
      </c>
      <c r="B1" s="2" t="s">
        <v>26</v>
      </c>
      <c r="C1" s="2"/>
      <c r="D1" s="3" t="s">
        <v>27</v>
      </c>
      <c r="E1" s="3" t="s">
        <v>28</v>
      </c>
    </row>
    <row r="2" s="1" customFormat="1" ht="12.75" spans="1:5">
      <c r="A2" s="2" t="s">
        <v>32</v>
      </c>
      <c r="B2" s="4" t="s">
        <v>88</v>
      </c>
      <c r="C2" s="5">
        <f>'Расчет вес фланец ГОСТ 33259-15'!C12</f>
        <v>0</v>
      </c>
      <c r="D2" s="6"/>
      <c r="E2" s="7"/>
    </row>
    <row r="3" s="1" customFormat="1" ht="12.75" spans="1:5">
      <c r="A3" s="2" t="s">
        <v>37</v>
      </c>
      <c r="B3" s="4" t="s">
        <v>20</v>
      </c>
      <c r="C3" s="5">
        <f>'Расчет вес фланец ГОСТ 33259-15'!B12</f>
        <v>0</v>
      </c>
      <c r="D3" s="6"/>
      <c r="E3" s="7"/>
    </row>
    <row r="4" s="1" customFormat="1" ht="12.75" spans="1:5">
      <c r="A4" s="2" t="s">
        <v>42</v>
      </c>
      <c r="B4" s="8" t="s">
        <v>22</v>
      </c>
      <c r="C4" s="5">
        <f>'Расчет вес фланец ГОСТ 33259-15'!E12</f>
        <v>0</v>
      </c>
      <c r="D4" s="9"/>
      <c r="E4" s="9"/>
    </row>
    <row r="5" s="1" customFormat="1" ht="12.75" spans="1:5">
      <c r="A5" s="2" t="s">
        <v>35</v>
      </c>
      <c r="B5" s="4" t="s">
        <v>89</v>
      </c>
      <c r="C5" s="5">
        <f>'Расчет вес фланец ГОСТ 33259-15'!D12</f>
        <v>0</v>
      </c>
      <c r="D5" s="9"/>
      <c r="E5" s="9"/>
    </row>
    <row r="6" s="1" customFormat="1" ht="12.75" spans="1:5">
      <c r="A6" s="2" t="s">
        <v>40</v>
      </c>
      <c r="B6" s="10" t="s">
        <v>41</v>
      </c>
      <c r="C6" s="11">
        <f>'Расчет вес фланец ГОСТ 33259-15'!F12</f>
        <v>0</v>
      </c>
      <c r="D6" s="12">
        <f t="shared" ref="D6:D12" si="0">C6</f>
        <v>0</v>
      </c>
      <c r="E6" s="9"/>
    </row>
    <row r="7" s="1" customFormat="1" ht="12.75" spans="1:5">
      <c r="A7" s="2" t="s">
        <v>43</v>
      </c>
      <c r="B7" s="8" t="s">
        <v>15</v>
      </c>
      <c r="C7" s="5">
        <f>'Расчет вес фланец ГОСТ 33259-15'!B14</f>
        <v>0</v>
      </c>
      <c r="D7" s="13"/>
      <c r="E7" s="9"/>
    </row>
    <row r="8" s="1" customFormat="1" ht="12.75" spans="1:5">
      <c r="A8" s="2" t="s">
        <v>66</v>
      </c>
      <c r="B8" s="10" t="s">
        <v>14</v>
      </c>
      <c r="C8" s="11">
        <f>'Расчет вес фланец ГОСТ 33259-15'!C14</f>
        <v>0</v>
      </c>
      <c r="D8" s="14">
        <f t="shared" si="0"/>
        <v>0</v>
      </c>
      <c r="E8" s="9"/>
    </row>
    <row r="9" s="1" customFormat="1" ht="12.75" spans="1:5">
      <c r="A9" s="2" t="s">
        <v>46</v>
      </c>
      <c r="B9" s="15" t="s">
        <v>69</v>
      </c>
      <c r="C9" s="11">
        <f>C7-C8</f>
        <v>0</v>
      </c>
      <c r="D9" s="9"/>
      <c r="E9" s="14">
        <f t="shared" ref="E9:E14" si="1">C9</f>
        <v>0</v>
      </c>
    </row>
    <row r="10" s="1" customFormat="1" ht="12.75" spans="1:5">
      <c r="A10" s="2" t="s">
        <v>51</v>
      </c>
      <c r="B10" s="16" t="s">
        <v>90</v>
      </c>
      <c r="C10" s="17">
        <f>C2/2</f>
        <v>0</v>
      </c>
      <c r="D10" s="14">
        <f t="shared" si="0"/>
        <v>0</v>
      </c>
      <c r="E10" s="9"/>
    </row>
    <row r="11" s="1" customFormat="1" ht="12.75" spans="1:5">
      <c r="A11" s="2" t="s">
        <v>91</v>
      </c>
      <c r="B11" s="16" t="s">
        <v>92</v>
      </c>
      <c r="C11" s="17">
        <f>C3/2</f>
        <v>0</v>
      </c>
      <c r="D11" s="14">
        <f t="shared" si="0"/>
        <v>0</v>
      </c>
      <c r="E11" s="14">
        <f>D11</f>
        <v>0</v>
      </c>
    </row>
    <row r="12" s="1" customFormat="1" ht="12.75" spans="1:5">
      <c r="A12" s="2" t="s">
        <v>93</v>
      </c>
      <c r="B12" s="16" t="s">
        <v>94</v>
      </c>
      <c r="C12" s="17">
        <f>C4/2</f>
        <v>0</v>
      </c>
      <c r="D12" s="14">
        <f t="shared" si="0"/>
        <v>0</v>
      </c>
      <c r="E12" s="14"/>
    </row>
    <row r="13" s="1" customFormat="1" ht="12.75" spans="1:5">
      <c r="A13" s="2" t="s">
        <v>95</v>
      </c>
      <c r="B13" s="16" t="s">
        <v>96</v>
      </c>
      <c r="C13" s="17">
        <f>C5/2</f>
        <v>0</v>
      </c>
      <c r="D13" s="14"/>
      <c r="E13" s="14">
        <f t="shared" si="1"/>
        <v>0</v>
      </c>
    </row>
    <row r="14" s="1" customFormat="1" ht="12.75" spans="1:5">
      <c r="A14" s="2" t="s">
        <v>97</v>
      </c>
      <c r="B14" s="16" t="s">
        <v>98</v>
      </c>
      <c r="C14" s="17">
        <f>C13+C9</f>
        <v>0</v>
      </c>
      <c r="D14" s="14"/>
      <c r="E14" s="14">
        <f t="shared" si="1"/>
        <v>0</v>
      </c>
    </row>
    <row r="15" s="1" customFormat="1" ht="12.75" spans="1:5">
      <c r="A15" s="2" t="s">
        <v>99</v>
      </c>
      <c r="B15" s="18" t="s">
        <v>74</v>
      </c>
      <c r="C15" s="9">
        <v>3.1415926</v>
      </c>
      <c r="D15" s="9">
        <f>C15</f>
        <v>3.1415926</v>
      </c>
      <c r="E15" s="9">
        <f>D15</f>
        <v>3.1415926</v>
      </c>
    </row>
    <row r="16" s="1" customFormat="1" ht="12.75" spans="1:5">
      <c r="A16" s="2" t="s">
        <v>75</v>
      </c>
      <c r="B16" s="19" t="s">
        <v>76</v>
      </c>
      <c r="C16" s="9">
        <f>D16+E16</f>
        <v>0</v>
      </c>
      <c r="D16" s="14">
        <f>(D10*D10-D11*D11-D12*D12*D6)*D8*D15</f>
        <v>0</v>
      </c>
      <c r="E16" s="14">
        <f>((E14*E14+E13*E13+E14*E13)/3-E11*E11)*E9*E15</f>
        <v>0</v>
      </c>
    </row>
    <row r="17" s="1" customFormat="1" ht="12.75" spans="1:5">
      <c r="A17" s="2" t="s">
        <v>100</v>
      </c>
      <c r="B17" s="18" t="s">
        <v>101</v>
      </c>
      <c r="C17" s="9">
        <f>'Расчет вес фланец ГОСТ 33259-15'!G12/1000000000</f>
        <v>7.85e-6</v>
      </c>
      <c r="D17" s="9">
        <f>C17</f>
        <v>7.85e-6</v>
      </c>
      <c r="E17" s="9">
        <f>D17</f>
        <v>7.85e-6</v>
      </c>
    </row>
    <row r="18" s="1" customFormat="1" ht="12.75" spans="1:5">
      <c r="A18" s="2" t="s">
        <v>102</v>
      </c>
      <c r="B18" s="19" t="s">
        <v>17</v>
      </c>
      <c r="C18" s="20">
        <f>D18+E18</f>
        <v>0</v>
      </c>
      <c r="D18" s="21">
        <f>D17*D16</f>
        <v>0</v>
      </c>
      <c r="E18" s="21">
        <f>E17*E16</f>
        <v>0</v>
      </c>
    </row>
    <row r="19" s="1" customFormat="1" ht="12.75" spans="1:5">
      <c r="A19" s="2" t="s">
        <v>78</v>
      </c>
      <c r="B19" s="2"/>
      <c r="C19" s="2"/>
      <c r="D19" s="2" t="s">
        <v>103</v>
      </c>
      <c r="E19" s="2"/>
    </row>
    <row r="20" s="1" customFormat="1" ht="12.75" spans="1:5">
      <c r="A20" s="2" t="s">
        <v>80</v>
      </c>
      <c r="B20" s="2"/>
      <c r="C20" s="2"/>
      <c r="D20" s="2" t="s">
        <v>104</v>
      </c>
      <c r="E20" s="2"/>
    </row>
  </sheetData>
  <mergeCells count="5">
    <mergeCell ref="B1:C1"/>
    <mergeCell ref="A19:C19"/>
    <mergeCell ref="D19:E19"/>
    <mergeCell ref="A20:C20"/>
    <mergeCell ref="D20:E20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Расчет вес фланец ГОСТ 33259-15</vt:lpstr>
      <vt:lpstr>Не трогать!</vt:lpstr>
      <vt:lpstr>Не трогать!!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小乐</cp:lastModifiedBy>
  <dcterms:created xsi:type="dcterms:W3CDTF">2019-03-05T04:44:00Z</dcterms:created>
  <dcterms:modified xsi:type="dcterms:W3CDTF">2019-11-06T07:03:54Z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